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853"/>
  </bookViews>
  <sheets>
    <sheet name="смета" sheetId="6" r:id="rId1"/>
    <sheet name="РАСЧЕТ" sheetId="1" r:id="rId2"/>
    <sheet name="филиалы" sheetId="8" state="hidden" r:id="rId3"/>
    <sheet name="цена нормы чел-часа" sheetId="10" state="hidden" r:id="rId4"/>
  </sheets>
  <definedNames>
    <definedName name="_xlnm._FilterDatabase" localSheetId="2" hidden="1">филиалы!$A$1:$B$37</definedName>
  </definedNames>
  <calcPr calcId="152511"/>
</workbook>
</file>

<file path=xl/calcChain.xml><?xml version="1.0" encoding="utf-8"?>
<calcChain xmlns="http://schemas.openxmlformats.org/spreadsheetml/2006/main">
  <c r="D8" i="10" l="1"/>
  <c r="F19" i="1" s="1"/>
  <c r="D14" i="1" l="1"/>
  <c r="F14" i="1" s="1"/>
  <c r="D10" i="1" l="1"/>
  <c r="D7" i="1"/>
  <c r="C15" i="6"/>
  <c r="C18" i="6"/>
  <c r="C17" i="6"/>
  <c r="C16" i="6"/>
  <c r="D17" i="1"/>
  <c r="D13" i="1"/>
  <c r="D11" i="1"/>
  <c r="E14" i="6" l="1"/>
  <c r="F17" i="1" l="1"/>
  <c r="F16" i="1" s="1"/>
  <c r="F15" i="1" s="1"/>
  <c r="E18" i="6" s="1"/>
  <c r="F18" i="6" s="1"/>
  <c r="G18" i="6" l="1"/>
  <c r="F13" i="1"/>
  <c r="F12" i="1" s="1"/>
  <c r="E17" i="6" l="1"/>
  <c r="F11" i="1"/>
  <c r="F10" i="1"/>
  <c r="F17" i="6" l="1"/>
  <c r="G17" i="6" s="1"/>
  <c r="F9" i="1"/>
  <c r="F8" i="1" s="1"/>
  <c r="E16" i="6" s="1"/>
  <c r="F7" i="1"/>
  <c r="F16" i="6" l="1"/>
  <c r="G16" i="6" s="1"/>
  <c r="F6" i="1"/>
  <c r="F5" i="1" l="1"/>
  <c r="E15" i="6" l="1"/>
  <c r="F15" i="6" s="1"/>
  <c r="F18" i="1"/>
  <c r="F20" i="1" s="1"/>
  <c r="F21" i="1" l="1"/>
  <c r="F22" i="1" s="1"/>
  <c r="E19" i="6"/>
  <c r="F19" i="6" l="1"/>
  <c r="G15" i="6"/>
  <c r="G19" i="6" s="1"/>
</calcChain>
</file>

<file path=xl/sharedStrings.xml><?xml version="1.0" encoding="utf-8"?>
<sst xmlns="http://schemas.openxmlformats.org/spreadsheetml/2006/main" count="110" uniqueCount="97">
  <si>
    <t>Виды работ</t>
  </si>
  <si>
    <t>Объем работ</t>
  </si>
  <si>
    <t>Применяемые таблицы</t>
  </si>
  <si>
    <t>Подготовительные работы</t>
  </si>
  <si>
    <t>-</t>
  </si>
  <si>
    <t>т. 1</t>
  </si>
  <si>
    <t>а</t>
  </si>
  <si>
    <t>в</t>
  </si>
  <si>
    <t>1.1</t>
  </si>
  <si>
    <t>№ п/п</t>
  </si>
  <si>
    <t>Изучение документов (материалов) о земельном участке (участках)</t>
  </si>
  <si>
    <t>т.2</t>
  </si>
  <si>
    <t>т.3</t>
  </si>
  <si>
    <t>Трудоемкость, чел./час.</t>
  </si>
  <si>
    <t>Итого - Трудоемкость (чел.-часы)</t>
  </si>
  <si>
    <t>т.4</t>
  </si>
  <si>
    <t>2.1</t>
  </si>
  <si>
    <t>2</t>
  </si>
  <si>
    <t>3</t>
  </si>
  <si>
    <t>4</t>
  </si>
  <si>
    <t>4.1</t>
  </si>
  <si>
    <t>Определение координат</t>
  </si>
  <si>
    <t>Вычерчивание графической части межевого плана земельного участка</t>
  </si>
  <si>
    <t>Оформление межевого плана</t>
  </si>
  <si>
    <t>Оформление текстовой части межевого плана и комплектование документов</t>
  </si>
  <si>
    <t>ФИО</t>
  </si>
  <si>
    <t>РАСЧЕТ РАЗМЕРА ПЛАТЫ ЗА ПРОВЕДЕНИЕ
КАДАСТРОВЫХ РАБОТ ФЕДЕРАЛЬНЫМ ГОСУДАРСТВЕННЫМ БЮДЖЕТНЫМ
УЧРЕЖДЕНИЕМ «РОСЛЕСИНФОРГ» В ЦЕЛЯХ ВЫДАЧИ МЕЖЕВОГО ПЛАНА</t>
  </si>
  <si>
    <t>характерная точка границ земельного участка</t>
  </si>
  <si>
    <t>межевой план</t>
  </si>
  <si>
    <t>Экономист</t>
  </si>
  <si>
    <t>Работы по определению координат характерных точек границ участка аналитическим методом</t>
  </si>
  <si>
    <t>Итого</t>
  </si>
  <si>
    <t>Итого, руб.
без НДС</t>
  </si>
  <si>
    <t>Итого, руб.
с НДС</t>
  </si>
  <si>
    <t>Применяемые
таблицы</t>
  </si>
  <si>
    <t>т.1</t>
  </si>
  <si>
    <t>количество точек</t>
  </si>
  <si>
    <t>Наименование</t>
  </si>
  <si>
    <t>Площадь, га</t>
  </si>
  <si>
    <t>Документ-основание:</t>
  </si>
  <si>
    <t>Вид использования участка:</t>
  </si>
  <si>
    <t>Характеристики участка:</t>
  </si>
  <si>
    <t>Итого, без НДС</t>
  </si>
  <si>
    <t>НДС (20%)</t>
  </si>
  <si>
    <t>Итого, с НДС</t>
  </si>
  <si>
    <t>ВСЕГО, чел/часов</t>
  </si>
  <si>
    <t>п/п</t>
  </si>
  <si>
    <t>Амурский филиал</t>
  </si>
  <si>
    <t>Архангельский филиал</t>
  </si>
  <si>
    <t>Башкирский филиал</t>
  </si>
  <si>
    <t>Бурятский филиал</t>
  </si>
  <si>
    <t>Воронежлеспроект</t>
  </si>
  <si>
    <t>Востсиблеспроект</t>
  </si>
  <si>
    <t>Вятский филиал</t>
  </si>
  <si>
    <t>Дальлеспроект</t>
  </si>
  <si>
    <t>Заплеспроект</t>
  </si>
  <si>
    <t>Запсиблеспроект</t>
  </si>
  <si>
    <t>Казанский филиал</t>
  </si>
  <si>
    <t>Кареллеспроект</t>
  </si>
  <si>
    <t>Мослеспроект</t>
  </si>
  <si>
    <t>Омский филиал</t>
  </si>
  <si>
    <t>Пензенский филиал</t>
  </si>
  <si>
    <t>Пермский филиал</t>
  </si>
  <si>
    <t>Поволжский леспроект</t>
  </si>
  <si>
    <t>Прибайкаллеспроект</t>
  </si>
  <si>
    <t>Приморский филиал</t>
  </si>
  <si>
    <t>Рязанский филиал</t>
  </si>
  <si>
    <t>Севзаплеспроект</t>
  </si>
  <si>
    <t>Севлеспроект</t>
  </si>
  <si>
    <t>Тверской филиал</t>
  </si>
  <si>
    <t>Томский филиал</t>
  </si>
  <si>
    <t>Тюменский филиал</t>
  </si>
  <si>
    <t>Ульяновский филиал</t>
  </si>
  <si>
    <t>Уральский филиал</t>
  </si>
  <si>
    <t>Филиал по Республике Коми</t>
  </si>
  <si>
    <t>Филиал по Республике Марий Эл</t>
  </si>
  <si>
    <t>Ханты-Мансийский филиал</t>
  </si>
  <si>
    <t>Центрлеспроект</t>
  </si>
  <si>
    <t>Читинский филиал</t>
  </si>
  <si>
    <t>Южный филиал</t>
  </si>
  <si>
    <t>Якутский филиал</t>
  </si>
  <si>
    <t>ФИЛИАЛ</t>
  </si>
  <si>
    <t>Филиал:</t>
  </si>
  <si>
    <t>№</t>
  </si>
  <si>
    <t>Наименование операции</t>
  </si>
  <si>
    <t>Кол-во</t>
  </si>
  <si>
    <t>ЗП_исп - средняя за год, в котором планируется оказание Услуг, планируемая месячная заработная плата специалиста организации (подразделения, филиала организации), руб.</t>
  </si>
  <si>
    <t>Рабочее_время - среднее за год, в котором планируется оказание Услуг, количество рабочих часов в месяце, час.</t>
  </si>
  <si>
    <t>Выручка - планируемая выручка организации (подразделения, филиала организации) по оказанию Услуг за год, руб.</t>
  </si>
  <si>
    <t>ФОТ - планируемый годовой фонд оплаты труда специалистов организации (подразделения, филиала организации), непосредственно задействованных в оказании Услуг, руб.</t>
  </si>
  <si>
    <t>Центральный аппарат</t>
  </si>
  <si>
    <t>Информация</t>
  </si>
  <si>
    <t>Северо-Кавказский филиал</t>
  </si>
  <si>
    <t>количество земельных участков/
контуров земельного участка</t>
  </si>
  <si>
    <t>количество земельных участков / контуров земельного участка</t>
  </si>
  <si>
    <t>Стоимость чел/часа</t>
  </si>
  <si>
    <t>Цена нормативного человека-часа, руб.
(91 288,73/164,4*334 652 598/136 428 549,59)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</si>
</sst>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92">
    <xf numFmtId="0" fontId="0" fillId="0" borderId="0" xfId="0"/>
    <xf numFmtId="0" fontId="0" fillId="0" borderId="0" xfId="0" applyProtection="1"/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Fill="1" applyProtection="1"/>
    <xf numFmtId="0" fontId="8" fillId="0" borderId="8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49" fontId="8" fillId="0" borderId="0" xfId="0" applyNumberFormat="1" applyFont="1" applyProtection="1"/>
    <xf numFmtId="0" fontId="8" fillId="0" borderId="0" xfId="0" applyFont="1" applyProtection="1"/>
    <xf numFmtId="49" fontId="9" fillId="2" borderId="10" xfId="0" applyNumberFormat="1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Protection="1"/>
    <xf numFmtId="0" fontId="9" fillId="2" borderId="1" xfId="0" applyFont="1" applyFill="1" applyBorder="1" applyProtection="1"/>
    <xf numFmtId="49" fontId="8" fillId="2" borderId="7" xfId="0" applyNumberFormat="1" applyFont="1" applyFill="1" applyBorder="1" applyProtection="1"/>
    <xf numFmtId="0" fontId="9" fillId="2" borderId="8" xfId="0" applyFont="1" applyFill="1" applyBorder="1" applyProtection="1"/>
    <xf numFmtId="4" fontId="9" fillId="2" borderId="9" xfId="0" applyNumberFormat="1" applyFont="1" applyFill="1" applyBorder="1" applyAlignment="1" applyProtection="1">
      <alignment horizontal="center" vertical="center" wrapText="1"/>
    </xf>
    <xf numFmtId="49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4" fontId="0" fillId="0" borderId="1" xfId="0" applyNumberForma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4" fontId="9" fillId="0" borderId="1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/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</xf>
  </cellXfs>
  <cellStyles count="2">
    <cellStyle name="Обычный" xfId="0" builtinId="0"/>
    <cellStyle name="Обычный_Лист1 2" xfId="1"/>
  </cellStyles>
  <dxfs count="0"/>
  <tableStyles count="0" defaultTableStyle="TableStyleMedium2" defaultPivotStyle="PivotStyleMedium9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1605643</xdr:colOff>
      <xdr:row>9</xdr:row>
      <xdr:rowOff>23811</xdr:rowOff>
    </xdr:from>
    <xdr:to>
      <xdr:col>2</xdr:col>
      <xdr:colOff>4860834</xdr:colOff>
      <xdr:row>16</xdr:row>
      <xdr:rowOff>149678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7964" y="4201204"/>
          <a:ext cx="5051334" cy="145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tabSelected="1" zoomScale="80" zoomScaleNormal="80" workbookViewId="0">
      <selection activeCell="L13" sqref="L13"/>
    </sheetView>
  </sheetViews>
  <sheetFormatPr defaultRowHeight="15" x14ac:dyDescent="0.25"/>
  <cols>
    <col min="1" max="1" width="9.140625" style="46"/>
    <col min="2" max="2" width="7.85546875" style="47" customWidth="1"/>
    <col min="3" max="3" width="52.140625" style="56" customWidth="1"/>
    <col min="4" max="4" width="15" style="57" bestFit="1" customWidth="1"/>
    <col min="5" max="7" width="18.140625" style="46" customWidth="1"/>
    <col min="8" max="16384" width="9.140625" style="46"/>
  </cols>
  <sheetData>
    <row r="1" spans="2:7" x14ac:dyDescent="0.25">
      <c r="C1" s="85" t="s">
        <v>91</v>
      </c>
      <c r="D1" s="85"/>
      <c r="E1" s="85"/>
      <c r="F1" s="85"/>
      <c r="G1" s="85"/>
    </row>
    <row r="2" spans="2:7" x14ac:dyDescent="0.25">
      <c r="C2" s="48" t="s">
        <v>37</v>
      </c>
      <c r="D2" s="87"/>
      <c r="E2" s="87"/>
      <c r="F2" s="87"/>
      <c r="G2" s="87"/>
    </row>
    <row r="3" spans="2:7" x14ac:dyDescent="0.25">
      <c r="C3" s="48" t="s">
        <v>38</v>
      </c>
      <c r="D3" s="87"/>
      <c r="E3" s="87"/>
      <c r="F3" s="87"/>
      <c r="G3" s="87"/>
    </row>
    <row r="4" spans="2:7" x14ac:dyDescent="0.25">
      <c r="C4" s="48" t="s">
        <v>40</v>
      </c>
      <c r="D4" s="87"/>
      <c r="E4" s="87"/>
      <c r="F4" s="87"/>
      <c r="G4" s="87"/>
    </row>
    <row r="5" spans="2:7" x14ac:dyDescent="0.25">
      <c r="C5" s="48" t="s">
        <v>39</v>
      </c>
      <c r="D5" s="87"/>
      <c r="E5" s="87"/>
      <c r="F5" s="87"/>
      <c r="G5" s="87"/>
    </row>
    <row r="6" spans="2:7" ht="15" customHeight="1" x14ac:dyDescent="0.25">
      <c r="C6" s="48" t="s">
        <v>82</v>
      </c>
      <c r="D6" s="88"/>
      <c r="E6" s="89"/>
      <c r="F6" s="89"/>
      <c r="G6" s="90"/>
    </row>
    <row r="8" spans="2:7" x14ac:dyDescent="0.25">
      <c r="C8" s="85" t="s">
        <v>41</v>
      </c>
      <c r="D8" s="85"/>
    </row>
    <row r="9" spans="2:7" ht="30" x14ac:dyDescent="0.25">
      <c r="C9" s="82" t="s">
        <v>93</v>
      </c>
      <c r="D9" s="83"/>
    </row>
    <row r="10" spans="2:7" x14ac:dyDescent="0.25">
      <c r="C10" s="82" t="s">
        <v>36</v>
      </c>
      <c r="D10" s="83"/>
    </row>
    <row r="11" spans="2:7" x14ac:dyDescent="0.25">
      <c r="C11" s="82" t="s">
        <v>28</v>
      </c>
      <c r="D11" s="83"/>
    </row>
    <row r="14" spans="2:7" s="49" customFormat="1" ht="45" x14ac:dyDescent="0.25">
      <c r="B14" s="71" t="s">
        <v>9</v>
      </c>
      <c r="C14" s="71" t="s">
        <v>0</v>
      </c>
      <c r="D14" s="71" t="s">
        <v>34</v>
      </c>
      <c r="E14" s="71" t="str">
        <f>РАСЧЕТ!F4</f>
        <v>Итого - Трудоемкость (чел.-часы)</v>
      </c>
      <c r="F14" s="71" t="s">
        <v>32</v>
      </c>
      <c r="G14" s="71" t="s">
        <v>33</v>
      </c>
    </row>
    <row r="15" spans="2:7" x14ac:dyDescent="0.25">
      <c r="B15" s="50">
        <v>1</v>
      </c>
      <c r="C15" s="51" t="str">
        <f>РАСЧЕТ!B5</f>
        <v>Подготовительные работы</v>
      </c>
      <c r="D15" s="52" t="s">
        <v>35</v>
      </c>
      <c r="E15" s="53">
        <f>РАСЧЕТ!F5</f>
        <v>0</v>
      </c>
      <c r="F15" s="53">
        <f>РАСЧЕТ!$F$19*E15</f>
        <v>0</v>
      </c>
      <c r="G15" s="53">
        <f>F15*1.2</f>
        <v>0</v>
      </c>
    </row>
    <row r="16" spans="2:7" ht="30" x14ac:dyDescent="0.25">
      <c r="B16" s="50">
        <v>2</v>
      </c>
      <c r="C16" s="51" t="str">
        <f>РАСЧЕТ!B8</f>
        <v>Работы по определению координат характерных точек границ участка аналитическим методом</v>
      </c>
      <c r="D16" s="52" t="s">
        <v>11</v>
      </c>
      <c r="E16" s="53">
        <f>РАСЧЕТ!F8</f>
        <v>0</v>
      </c>
      <c r="F16" s="53">
        <f>РАСЧЕТ!$F$19*E16</f>
        <v>0</v>
      </c>
      <c r="G16" s="53">
        <f t="shared" ref="G16:G18" si="0">F16*1.2</f>
        <v>0</v>
      </c>
    </row>
    <row r="17" spans="2:7" ht="30" x14ac:dyDescent="0.25">
      <c r="B17" s="50">
        <v>3</v>
      </c>
      <c r="C17" s="51" t="str">
        <f>РАСЧЕТ!B12</f>
        <v>Вычерчивание графической части межевого плана земельного участка</v>
      </c>
      <c r="D17" s="52" t="s">
        <v>12</v>
      </c>
      <c r="E17" s="53">
        <f>РАСЧЕТ!F12</f>
        <v>0</v>
      </c>
      <c r="F17" s="53">
        <f>РАСЧЕТ!$F$19*E17</f>
        <v>0</v>
      </c>
      <c r="G17" s="53">
        <f t="shared" si="0"/>
        <v>0</v>
      </c>
    </row>
    <row r="18" spans="2:7" ht="24.75" customHeight="1" x14ac:dyDescent="0.25">
      <c r="B18" s="50">
        <v>4</v>
      </c>
      <c r="C18" s="51" t="str">
        <f>РАСЧЕТ!B15</f>
        <v>Оформление межевого плана</v>
      </c>
      <c r="D18" s="52" t="s">
        <v>15</v>
      </c>
      <c r="E18" s="53">
        <f>РАСЧЕТ!F15</f>
        <v>0</v>
      </c>
      <c r="F18" s="53">
        <f>РАСЧЕТ!$F$19*E18</f>
        <v>0</v>
      </c>
      <c r="G18" s="53">
        <f t="shared" si="0"/>
        <v>0</v>
      </c>
    </row>
    <row r="19" spans="2:7" s="54" customFormat="1" ht="29.25" customHeight="1" x14ac:dyDescent="0.25">
      <c r="B19" s="86" t="s">
        <v>31</v>
      </c>
      <c r="C19" s="86"/>
      <c r="D19" s="86"/>
      <c r="E19" s="55">
        <f>SUM(E15:E18)</f>
        <v>0</v>
      </c>
      <c r="F19" s="55">
        <f t="shared" ref="F19:G19" si="1">SUM(F15:F18)</f>
        <v>0</v>
      </c>
      <c r="G19" s="55">
        <f t="shared" si="1"/>
        <v>0</v>
      </c>
    </row>
  </sheetData>
  <sheetProtection algorithmName="SHA-512" hashValue="T546B5z/vFzBKqadk/x9DJbEbPPxwboSLBCphW9rn7VO/WajRRzLPYZFf+PozC1PwWtiM12vcwH31Z87yrvqHg==" saltValue="BXc/lblhMrD6xwOQnmZIsA==" spinCount="100000" sheet="1" objects="1" scenarios="1"/>
  <mergeCells count="8">
    <mergeCell ref="C8:D8"/>
    <mergeCell ref="B19:D19"/>
    <mergeCell ref="D2:G2"/>
    <mergeCell ref="D3:G3"/>
    <mergeCell ref="C1:G1"/>
    <mergeCell ref="D4:G4"/>
    <mergeCell ref="D5:G5"/>
    <mergeCell ref="D6:G6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филиалы!$B$2:$B$37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="70" zoomScaleNormal="70" workbookViewId="0">
      <pane ySplit="4" topLeftCell="A5" activePane="bottomLeft" state="frozen"/>
      <selection pane="bottomLeft" activeCell="I10" sqref="I10"/>
    </sheetView>
  </sheetViews>
  <sheetFormatPr defaultRowHeight="15" x14ac:dyDescent="0.25"/>
  <cols>
    <col min="1" max="1" width="10.28515625" style="12" customWidth="1"/>
    <col min="2" max="2" width="39.28515625" style="13" customWidth="1"/>
    <col min="3" max="3" width="19.140625" style="13" customWidth="1"/>
    <col min="4" max="4" width="20.85546875" style="13" customWidth="1"/>
    <col min="5" max="5" width="24.42578125" style="13" customWidth="1"/>
    <col min="6" max="6" width="21" style="13" customWidth="1"/>
    <col min="7" max="16384" width="9.140625" style="1"/>
  </cols>
  <sheetData>
    <row r="2" spans="1:7" ht="48.75" customHeight="1" x14ac:dyDescent="0.25">
      <c r="A2" s="91" t="s">
        <v>26</v>
      </c>
      <c r="B2" s="91"/>
      <c r="C2" s="91"/>
      <c r="D2" s="91"/>
      <c r="E2" s="91"/>
      <c r="F2" s="91"/>
    </row>
    <row r="3" spans="1:7" ht="15.75" thickBot="1" x14ac:dyDescent="0.3"/>
    <row r="4" spans="1:7" ht="45.75" thickBot="1" x14ac:dyDescent="0.3">
      <c r="A4" s="14" t="s">
        <v>9</v>
      </c>
      <c r="B4" s="15" t="s">
        <v>0</v>
      </c>
      <c r="C4" s="15" t="s">
        <v>2</v>
      </c>
      <c r="D4" s="15" t="s">
        <v>1</v>
      </c>
      <c r="E4" s="15" t="s">
        <v>13</v>
      </c>
      <c r="F4" s="16" t="s">
        <v>14</v>
      </c>
    </row>
    <row r="5" spans="1:7" x14ac:dyDescent="0.25">
      <c r="A5" s="17">
        <v>1</v>
      </c>
      <c r="B5" s="18" t="s">
        <v>3</v>
      </c>
      <c r="C5" s="19" t="s">
        <v>5</v>
      </c>
      <c r="D5" s="19"/>
      <c r="E5" s="19"/>
      <c r="F5" s="20">
        <f>F6</f>
        <v>0</v>
      </c>
    </row>
    <row r="6" spans="1:7" ht="30" x14ac:dyDescent="0.25">
      <c r="A6" s="21" t="s">
        <v>8</v>
      </c>
      <c r="B6" s="22" t="s">
        <v>10</v>
      </c>
      <c r="C6" s="34"/>
      <c r="D6" s="23"/>
      <c r="E6" s="23"/>
      <c r="F6" s="24">
        <f>F7</f>
        <v>0</v>
      </c>
    </row>
    <row r="7" spans="1:7" ht="15.75" thickBot="1" x14ac:dyDescent="0.3">
      <c r="A7" s="25" t="s">
        <v>6</v>
      </c>
      <c r="B7" s="44" t="s">
        <v>28</v>
      </c>
      <c r="C7" s="26" t="s">
        <v>4</v>
      </c>
      <c r="D7" s="26">
        <f>смета!D11</f>
        <v>0</v>
      </c>
      <c r="E7" s="27">
        <v>1.6</v>
      </c>
      <c r="F7" s="28">
        <f>E7*D7</f>
        <v>0</v>
      </c>
      <c r="G7" s="4"/>
    </row>
    <row r="8" spans="1:7" ht="45" x14ac:dyDescent="0.25">
      <c r="A8" s="17" t="s">
        <v>17</v>
      </c>
      <c r="B8" s="18" t="s">
        <v>30</v>
      </c>
      <c r="C8" s="19" t="s">
        <v>11</v>
      </c>
      <c r="D8" s="19"/>
      <c r="E8" s="19"/>
      <c r="F8" s="20">
        <f>F9</f>
        <v>0</v>
      </c>
    </row>
    <row r="9" spans="1:7" x14ac:dyDescent="0.25">
      <c r="A9" s="41" t="s">
        <v>16</v>
      </c>
      <c r="B9" s="22" t="s">
        <v>21</v>
      </c>
      <c r="C9" s="42"/>
      <c r="D9" s="23"/>
      <c r="E9" s="23"/>
      <c r="F9" s="24">
        <f>F10+F11</f>
        <v>0</v>
      </c>
    </row>
    <row r="10" spans="1:7" x14ac:dyDescent="0.25">
      <c r="A10" s="31" t="s">
        <v>6</v>
      </c>
      <c r="B10" s="45" t="s">
        <v>28</v>
      </c>
      <c r="C10" s="6"/>
      <c r="D10" s="6">
        <f>смета!D11</f>
        <v>0</v>
      </c>
      <c r="E10" s="6">
        <v>1</v>
      </c>
      <c r="F10" s="29">
        <f>D10*E10</f>
        <v>0</v>
      </c>
    </row>
    <row r="11" spans="1:7" ht="30.75" thickBot="1" x14ac:dyDescent="0.3">
      <c r="A11" s="32" t="s">
        <v>7</v>
      </c>
      <c r="B11" s="5" t="s">
        <v>27</v>
      </c>
      <c r="C11" s="7"/>
      <c r="D11" s="7">
        <f>смета!D10</f>
        <v>0</v>
      </c>
      <c r="E11" s="7">
        <v>0.04</v>
      </c>
      <c r="F11" s="30">
        <f>D11*E11</f>
        <v>0</v>
      </c>
    </row>
    <row r="12" spans="1:7" ht="30" x14ac:dyDescent="0.25">
      <c r="A12" s="17" t="s">
        <v>18</v>
      </c>
      <c r="B12" s="18" t="s">
        <v>22</v>
      </c>
      <c r="C12" s="19" t="s">
        <v>12</v>
      </c>
      <c r="D12" s="19"/>
      <c r="E12" s="19"/>
      <c r="F12" s="20">
        <f>F13+F14</f>
        <v>0</v>
      </c>
    </row>
    <row r="13" spans="1:7" s="4" customFormat="1" x14ac:dyDescent="0.25">
      <c r="A13" s="31" t="s">
        <v>6</v>
      </c>
      <c r="B13" s="78" t="s">
        <v>28</v>
      </c>
      <c r="C13" s="6"/>
      <c r="D13" s="6">
        <f>смета!D11</f>
        <v>0</v>
      </c>
      <c r="E13" s="6">
        <v>3.5</v>
      </c>
      <c r="F13" s="29">
        <f>D13*E13</f>
        <v>0</v>
      </c>
    </row>
    <row r="14" spans="1:7" s="4" customFormat="1" ht="30.75" thickBot="1" x14ac:dyDescent="0.3">
      <c r="A14" s="79" t="s">
        <v>7</v>
      </c>
      <c r="B14" s="80" t="s">
        <v>94</v>
      </c>
      <c r="C14" s="7"/>
      <c r="D14" s="7">
        <f>смета!D9</f>
        <v>0</v>
      </c>
      <c r="E14" s="7">
        <v>0.5</v>
      </c>
      <c r="F14" s="30">
        <f>D14*E14</f>
        <v>0</v>
      </c>
    </row>
    <row r="15" spans="1:7" x14ac:dyDescent="0.25">
      <c r="A15" s="74" t="s">
        <v>19</v>
      </c>
      <c r="B15" s="75" t="s">
        <v>23</v>
      </c>
      <c r="C15" s="76" t="s">
        <v>15</v>
      </c>
      <c r="D15" s="76"/>
      <c r="E15" s="76"/>
      <c r="F15" s="77">
        <f>F16</f>
        <v>0</v>
      </c>
    </row>
    <row r="16" spans="1:7" ht="30" x14ac:dyDescent="0.25">
      <c r="A16" s="41" t="s">
        <v>20</v>
      </c>
      <c r="B16" s="22" t="s">
        <v>24</v>
      </c>
      <c r="C16" s="34"/>
      <c r="D16" s="23"/>
      <c r="E16" s="23"/>
      <c r="F16" s="24">
        <f>F17</f>
        <v>0</v>
      </c>
    </row>
    <row r="17" spans="1:8" ht="15.75" thickBot="1" x14ac:dyDescent="0.3">
      <c r="A17" s="32" t="s">
        <v>6</v>
      </c>
      <c r="B17" s="5" t="s">
        <v>28</v>
      </c>
      <c r="C17" s="7"/>
      <c r="D17" s="7">
        <f>смета!D11</f>
        <v>0</v>
      </c>
      <c r="E17" s="7">
        <v>4.5</v>
      </c>
      <c r="F17" s="30">
        <f>D17*E17</f>
        <v>0</v>
      </c>
    </row>
    <row r="18" spans="1:8" ht="30.75" customHeight="1" x14ac:dyDescent="0.25">
      <c r="A18" s="21"/>
      <c r="B18" s="33" t="s">
        <v>45</v>
      </c>
      <c r="C18" s="34"/>
      <c r="D18" s="34"/>
      <c r="E18" s="34"/>
      <c r="F18" s="35">
        <f>F5+F8+F12+F15</f>
        <v>0</v>
      </c>
      <c r="H18" s="84"/>
    </row>
    <row r="19" spans="1:8" ht="30" customHeight="1" x14ac:dyDescent="0.25">
      <c r="A19" s="36"/>
      <c r="B19" s="33" t="s">
        <v>95</v>
      </c>
      <c r="C19" s="37"/>
      <c r="D19" s="37"/>
      <c r="E19" s="34"/>
      <c r="F19" s="35">
        <f>'цена нормы чел-часа'!D8</f>
        <v>1362.09</v>
      </c>
    </row>
    <row r="20" spans="1:8" ht="32.25" customHeight="1" x14ac:dyDescent="0.25">
      <c r="A20" s="36"/>
      <c r="B20" s="33" t="s">
        <v>42</v>
      </c>
      <c r="C20" s="37"/>
      <c r="D20" s="37"/>
      <c r="E20" s="34"/>
      <c r="F20" s="35">
        <f>F18*F19</f>
        <v>0</v>
      </c>
    </row>
    <row r="21" spans="1:8" ht="29.25" customHeight="1" x14ac:dyDescent="0.25">
      <c r="A21" s="36"/>
      <c r="B21" s="33" t="s">
        <v>43</v>
      </c>
      <c r="C21" s="37"/>
      <c r="D21" s="37"/>
      <c r="E21" s="37"/>
      <c r="F21" s="35">
        <f>F20*20%</f>
        <v>0</v>
      </c>
    </row>
    <row r="22" spans="1:8" ht="31.5" customHeight="1" thickBot="1" x14ac:dyDescent="0.3">
      <c r="A22" s="38"/>
      <c r="B22" s="43" t="s">
        <v>44</v>
      </c>
      <c r="C22" s="39"/>
      <c r="D22" s="39"/>
      <c r="E22" s="39"/>
      <c r="F22" s="40">
        <f>F20+F21</f>
        <v>0</v>
      </c>
    </row>
    <row r="25" spans="1:8" x14ac:dyDescent="0.25">
      <c r="B25" s="8" t="s">
        <v>29</v>
      </c>
      <c r="C25" s="9"/>
      <c r="D25" s="10"/>
    </row>
    <row r="26" spans="1:8" x14ac:dyDescent="0.25">
      <c r="B26" s="2"/>
      <c r="C26" s="3"/>
      <c r="D26" s="11" t="s">
        <v>25</v>
      </c>
    </row>
  </sheetData>
  <sheetProtection algorithmName="SHA-512" hashValue="XJfkdluV9IYfps1yTfmDZvWeyKOXtOklKY6vfWP/FvVJsCKnPuv36nE63w8Eo1j53/dUxM4kx9+aHSF3ueAuPw==" saltValue="angT+9OxpLDmKkmjwNtdjQ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zoomScale="70" zoomScaleNormal="70" workbookViewId="0">
      <pane ySplit="1" topLeftCell="A2" activePane="bottomLeft" state="frozen"/>
      <selection pane="bottomLeft" activeCell="K13" sqref="K13"/>
    </sheetView>
  </sheetViews>
  <sheetFormatPr defaultRowHeight="15" x14ac:dyDescent="0.25"/>
  <cols>
    <col min="1" max="1" width="9.140625" style="59"/>
    <col min="2" max="2" width="33" style="61" customWidth="1"/>
    <col min="3" max="16384" width="9.140625" style="68"/>
  </cols>
  <sheetData>
    <row r="1" spans="1:2" s="62" customFormat="1" ht="30.75" customHeight="1" x14ac:dyDescent="0.25">
      <c r="A1" s="72" t="s">
        <v>46</v>
      </c>
      <c r="B1" s="72" t="s">
        <v>81</v>
      </c>
    </row>
    <row r="2" spans="1:2" ht="15" customHeight="1" x14ac:dyDescent="0.25">
      <c r="A2" s="69">
        <v>1</v>
      </c>
      <c r="B2" s="70" t="s">
        <v>47</v>
      </c>
    </row>
    <row r="3" spans="1:2" x14ac:dyDescent="0.25">
      <c r="A3" s="58">
        <v>2</v>
      </c>
      <c r="B3" s="60" t="s">
        <v>48</v>
      </c>
    </row>
    <row r="4" spans="1:2" x14ac:dyDescent="0.25">
      <c r="A4" s="58">
        <v>3</v>
      </c>
      <c r="B4" s="60" t="s">
        <v>49</v>
      </c>
    </row>
    <row r="5" spans="1:2" ht="15" customHeight="1" x14ac:dyDescent="0.25">
      <c r="A5" s="58">
        <v>4</v>
      </c>
      <c r="B5" s="60" t="s">
        <v>50</v>
      </c>
    </row>
    <row r="6" spans="1:2" x14ac:dyDescent="0.25">
      <c r="A6" s="58">
        <v>5</v>
      </c>
      <c r="B6" s="60" t="s">
        <v>51</v>
      </c>
    </row>
    <row r="7" spans="1:2" ht="15" customHeight="1" x14ac:dyDescent="0.25">
      <c r="A7" s="58">
        <v>6</v>
      </c>
      <c r="B7" s="60" t="s">
        <v>52</v>
      </c>
    </row>
    <row r="8" spans="1:2" x14ac:dyDescent="0.25">
      <c r="A8" s="58">
        <v>7</v>
      </c>
      <c r="B8" s="60" t="s">
        <v>53</v>
      </c>
    </row>
    <row r="9" spans="1:2" x14ac:dyDescent="0.25">
      <c r="A9" s="58">
        <v>8</v>
      </c>
      <c r="B9" s="60" t="s">
        <v>54</v>
      </c>
    </row>
    <row r="10" spans="1:2" x14ac:dyDescent="0.25">
      <c r="A10" s="58">
        <v>9</v>
      </c>
      <c r="B10" s="60" t="s">
        <v>55</v>
      </c>
    </row>
    <row r="11" spans="1:2" x14ac:dyDescent="0.25">
      <c r="A11" s="58">
        <v>10</v>
      </c>
      <c r="B11" s="60" t="s">
        <v>56</v>
      </c>
    </row>
    <row r="12" spans="1:2" x14ac:dyDescent="0.25">
      <c r="A12" s="58">
        <v>11</v>
      </c>
      <c r="B12" s="60" t="s">
        <v>57</v>
      </c>
    </row>
    <row r="13" spans="1:2" ht="15" customHeight="1" x14ac:dyDescent="0.25">
      <c r="A13" s="58">
        <v>12</v>
      </c>
      <c r="B13" s="60" t="s">
        <v>58</v>
      </c>
    </row>
    <row r="14" spans="1:2" ht="15" customHeight="1" x14ac:dyDescent="0.25">
      <c r="A14" s="58">
        <v>13</v>
      </c>
      <c r="B14" s="60" t="s">
        <v>59</v>
      </c>
    </row>
    <row r="15" spans="1:2" x14ac:dyDescent="0.25">
      <c r="A15" s="58">
        <v>14</v>
      </c>
      <c r="B15" s="60" t="s">
        <v>60</v>
      </c>
    </row>
    <row r="16" spans="1:2" x14ac:dyDescent="0.25">
      <c r="A16" s="58">
        <v>15</v>
      </c>
      <c r="B16" s="60" t="s">
        <v>61</v>
      </c>
    </row>
    <row r="17" spans="1:2" x14ac:dyDescent="0.25">
      <c r="A17" s="58">
        <v>16</v>
      </c>
      <c r="B17" s="60" t="s">
        <v>62</v>
      </c>
    </row>
    <row r="18" spans="1:2" x14ac:dyDescent="0.25">
      <c r="A18" s="58">
        <v>17</v>
      </c>
      <c r="B18" s="60" t="s">
        <v>63</v>
      </c>
    </row>
    <row r="19" spans="1:2" x14ac:dyDescent="0.25">
      <c r="A19" s="58">
        <v>18</v>
      </c>
      <c r="B19" s="60" t="s">
        <v>64</v>
      </c>
    </row>
    <row r="20" spans="1:2" x14ac:dyDescent="0.25">
      <c r="A20" s="58">
        <v>19</v>
      </c>
      <c r="B20" s="60" t="s">
        <v>65</v>
      </c>
    </row>
    <row r="21" spans="1:2" x14ac:dyDescent="0.25">
      <c r="A21" s="58">
        <v>20</v>
      </c>
      <c r="B21" s="60" t="s">
        <v>66</v>
      </c>
    </row>
    <row r="22" spans="1:2" x14ac:dyDescent="0.25">
      <c r="A22" s="58">
        <v>21</v>
      </c>
      <c r="B22" s="60" t="s">
        <v>92</v>
      </c>
    </row>
    <row r="23" spans="1:2" x14ac:dyDescent="0.25">
      <c r="A23" s="58">
        <v>22</v>
      </c>
      <c r="B23" s="60" t="s">
        <v>67</v>
      </c>
    </row>
    <row r="24" spans="1:2" x14ac:dyDescent="0.25">
      <c r="A24" s="58">
        <v>23</v>
      </c>
      <c r="B24" s="60" t="s">
        <v>68</v>
      </c>
    </row>
    <row r="25" spans="1:2" x14ac:dyDescent="0.25">
      <c r="A25" s="58">
        <v>24</v>
      </c>
      <c r="B25" s="60" t="s">
        <v>69</v>
      </c>
    </row>
    <row r="26" spans="1:2" x14ac:dyDescent="0.25">
      <c r="A26" s="58">
        <v>25</v>
      </c>
      <c r="B26" s="60" t="s">
        <v>70</v>
      </c>
    </row>
    <row r="27" spans="1:2" x14ac:dyDescent="0.25">
      <c r="A27" s="58">
        <v>26</v>
      </c>
      <c r="B27" s="60" t="s">
        <v>71</v>
      </c>
    </row>
    <row r="28" spans="1:2" x14ac:dyDescent="0.25">
      <c r="A28" s="58">
        <v>27</v>
      </c>
      <c r="B28" s="60" t="s">
        <v>72</v>
      </c>
    </row>
    <row r="29" spans="1:2" x14ac:dyDescent="0.25">
      <c r="A29" s="58">
        <v>28</v>
      </c>
      <c r="B29" s="60" t="s">
        <v>73</v>
      </c>
    </row>
    <row r="30" spans="1:2" x14ac:dyDescent="0.25">
      <c r="A30" s="58">
        <v>29</v>
      </c>
      <c r="B30" s="60" t="s">
        <v>74</v>
      </c>
    </row>
    <row r="31" spans="1:2" x14ac:dyDescent="0.25">
      <c r="A31" s="58">
        <v>30</v>
      </c>
      <c r="B31" s="60" t="s">
        <v>75</v>
      </c>
    </row>
    <row r="32" spans="1:2" x14ac:dyDescent="0.25">
      <c r="A32" s="58">
        <v>31</v>
      </c>
      <c r="B32" s="60" t="s">
        <v>76</v>
      </c>
    </row>
    <row r="33" spans="1:2" ht="15" customHeight="1" x14ac:dyDescent="0.25">
      <c r="A33" s="58">
        <v>32</v>
      </c>
      <c r="B33" s="60" t="s">
        <v>77</v>
      </c>
    </row>
    <row r="34" spans="1:2" x14ac:dyDescent="0.25">
      <c r="A34" s="58">
        <v>33</v>
      </c>
      <c r="B34" s="60" t="s">
        <v>78</v>
      </c>
    </row>
    <row r="35" spans="1:2" x14ac:dyDescent="0.25">
      <c r="A35" s="58">
        <v>34</v>
      </c>
      <c r="B35" s="60" t="s">
        <v>79</v>
      </c>
    </row>
    <row r="36" spans="1:2" x14ac:dyDescent="0.25">
      <c r="A36" s="58">
        <v>35</v>
      </c>
      <c r="B36" s="60" t="s">
        <v>80</v>
      </c>
    </row>
    <row r="37" spans="1:2" x14ac:dyDescent="0.25">
      <c r="A37" s="58">
        <v>36</v>
      </c>
      <c r="B37" s="67" t="s">
        <v>90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zoomScale="70" zoomScaleNormal="70" workbookViewId="0">
      <selection activeCell="D8" sqref="D8"/>
    </sheetView>
  </sheetViews>
  <sheetFormatPr defaultRowHeight="15" x14ac:dyDescent="0.25"/>
  <cols>
    <col min="1" max="1" width="9.140625" style="63"/>
    <col min="2" max="2" width="26.85546875" style="63" customWidth="1"/>
    <col min="3" max="3" width="79.28515625" style="63" customWidth="1"/>
    <col min="4" max="4" width="18.5703125" style="63" customWidth="1"/>
    <col min="5" max="5" width="9.140625" style="63"/>
    <col min="6" max="6" width="18.28515625" style="63" customWidth="1"/>
    <col min="7" max="8" width="9.140625" style="63"/>
    <col min="9" max="9" width="12.5703125" style="63" bestFit="1" customWidth="1"/>
    <col min="10" max="16384" width="9.140625" style="63"/>
  </cols>
  <sheetData>
    <row r="3" spans="2:4" ht="18.75" x14ac:dyDescent="0.25">
      <c r="B3" s="64" t="s">
        <v>83</v>
      </c>
      <c r="C3" s="64" t="s">
        <v>84</v>
      </c>
      <c r="D3" s="64" t="s">
        <v>85</v>
      </c>
    </row>
    <row r="4" spans="2:4" ht="56.25" x14ac:dyDescent="0.25">
      <c r="B4" s="64">
        <v>1</v>
      </c>
      <c r="C4" s="65" t="s">
        <v>86</v>
      </c>
      <c r="D4" s="66">
        <v>91288.73</v>
      </c>
    </row>
    <row r="5" spans="2:4" ht="37.5" x14ac:dyDescent="0.25">
      <c r="B5" s="64">
        <v>2</v>
      </c>
      <c r="C5" s="65" t="s">
        <v>87</v>
      </c>
      <c r="D5" s="64">
        <v>164.4</v>
      </c>
    </row>
    <row r="6" spans="2:4" ht="37.5" x14ac:dyDescent="0.25">
      <c r="B6" s="64">
        <v>3</v>
      </c>
      <c r="C6" s="65" t="s">
        <v>88</v>
      </c>
      <c r="D6" s="66">
        <v>334652598</v>
      </c>
    </row>
    <row r="7" spans="2:4" ht="56.25" x14ac:dyDescent="0.25">
      <c r="B7" s="64">
        <v>4</v>
      </c>
      <c r="C7" s="65" t="s">
        <v>89</v>
      </c>
      <c r="D7" s="66">
        <v>136428549.59</v>
      </c>
    </row>
    <row r="8" spans="2:4" ht="37.5" x14ac:dyDescent="0.25">
      <c r="B8" s="73">
        <v>5</v>
      </c>
      <c r="C8" s="65" t="s">
        <v>96</v>
      </c>
      <c r="D8" s="81">
        <f>ROUND(D4/D5*D6/D7,2)</f>
        <v>1362.09</v>
      </c>
    </row>
  </sheetData>
  <sheetProtection algorithmName="SHA-512" hashValue="OngLXK+ADS7TPs8KBCHSi9iePhEQbWJUVxzZdPwwJAMvnDCleOn7P47wDUKN40pGiWgsPpJjkZw9geZeY2up6w==" saltValue="Jj9UepXfH6v92Y96E+TabQ==" spinCount="100000"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</vt:lpstr>
      <vt:lpstr>РАСЧЕТ</vt:lpstr>
      <vt:lpstr>филиалы</vt:lpstr>
      <vt:lpstr>цена нормы чел-часа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2023-06-15T06:38:31Z</dcterms:modified>
</cp:coreProperties>
</file>